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John's Google Drive\Diocesan Files\"/>
    </mc:Choice>
  </mc:AlternateContent>
  <xr:revisionPtr revIDLastSave="0" documentId="13_ncr:1_{77569111-A8EF-4ECF-97BC-6BEA6550A5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alance and Return Data" sheetId="2" r:id="rId1"/>
  </sheets>
  <definedNames>
    <definedName name="_xlnm.Print_Area" localSheetId="0">'Balance and Return Data'!$A$1:$L$59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2" l="1"/>
  <c r="C23" i="2"/>
  <c r="C22" i="2"/>
  <c r="C21" i="2"/>
  <c r="D20" i="2"/>
  <c r="F20" i="2"/>
  <c r="C32" i="2"/>
  <c r="E32" i="2" s="1"/>
  <c r="C31" i="2"/>
  <c r="C30" i="2"/>
  <c r="C29" i="2"/>
  <c r="C28" i="2"/>
  <c r="F28" i="2" s="1"/>
  <c r="C27" i="2"/>
  <c r="C26" i="2"/>
  <c r="C25" i="2"/>
  <c r="C24" i="2"/>
  <c r="F24" i="2" s="1"/>
  <c r="C33" i="2"/>
  <c r="L33" i="2"/>
  <c r="K33" i="2"/>
  <c r="L32" i="2"/>
  <c r="K32" i="2"/>
  <c r="L31" i="2"/>
  <c r="K31" i="2"/>
  <c r="L30" i="2"/>
  <c r="K30" i="2"/>
  <c r="L29" i="2"/>
  <c r="K29" i="2"/>
  <c r="L28" i="2"/>
  <c r="K28" i="2"/>
  <c r="L27" i="2"/>
  <c r="K27" i="2"/>
  <c r="L26" i="2"/>
  <c r="K26" i="2"/>
  <c r="L25" i="2"/>
  <c r="K25" i="2"/>
  <c r="L24" i="2"/>
  <c r="K24" i="2"/>
  <c r="L23" i="2"/>
  <c r="K23" i="2"/>
  <c r="L22" i="2"/>
  <c r="K22" i="2"/>
  <c r="L21" i="2"/>
  <c r="K21" i="2"/>
  <c r="D32" i="2"/>
  <c r="D28" i="2"/>
  <c r="D24" i="2"/>
  <c r="L20" i="2"/>
  <c r="L19" i="2"/>
  <c r="L18" i="2"/>
  <c r="L17" i="2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K20" i="2"/>
  <c r="E20" i="2" l="1"/>
  <c r="F32" i="2"/>
  <c r="E24" i="2"/>
  <c r="E28" i="2"/>
  <c r="K19" i="2" l="1"/>
  <c r="K18" i="2"/>
  <c r="K17" i="2"/>
  <c r="K16" i="2"/>
  <c r="K15" i="2"/>
  <c r="K14" i="2"/>
  <c r="K13" i="2"/>
  <c r="K12" i="2"/>
  <c r="K11" i="2"/>
  <c r="K10" i="2"/>
  <c r="K9" i="2"/>
</calcChain>
</file>

<file path=xl/sharedStrings.xml><?xml version="1.0" encoding="utf-8"?>
<sst xmlns="http://schemas.openxmlformats.org/spreadsheetml/2006/main" count="23" uniqueCount="23">
  <si>
    <t>NOTES:</t>
  </si>
  <si>
    <t>4. Current withdrawal policy 2016 =$303,662, 2017=$396,191, 2018=$396,309, 2019 YTD =$487,073 --</t>
  </si>
  <si>
    <t>Quarter Ended</t>
  </si>
  <si>
    <t>12-quarter
Average Balance</t>
  </si>
  <si>
    <t>Sustainable Spending Analysis</t>
  </si>
  <si>
    <t>Unrestricted
Net Assets</t>
  </si>
  <si>
    <t>CALCULATION DATA</t>
  </si>
  <si>
    <t>SPENDING FORMULA</t>
  </si>
  <si>
    <t>Calculated Sustainable Spending</t>
  </si>
  <si>
    <t>Inflation Adjusted Sustainable Spending % (Note 1)</t>
  </si>
  <si>
    <t>Budget Variance Capped Amount 
(Note 2)</t>
  </si>
  <si>
    <t>3-year Annualized Change in CPI</t>
  </si>
  <si>
    <t>Annual Change in CPI</t>
  </si>
  <si>
    <t>2. To avoid huge changes in annual sustainable spending allowance, annual changes are capped at 10% from the prior year's sustainable spending amount.</t>
  </si>
  <si>
    <t>1. Sustainable Spending percentage equal to 3-year rolling rate of return on investment less 3-year annualized change in CPI.</t>
  </si>
  <si>
    <t>4. Annual change in CPI comes from the US Dept of Labor, Bureau of Labor Statistics (www.bls.gov), CPI - All Urban Consumers, US City Average.</t>
  </si>
  <si>
    <r>
      <t xml:space="preserve">1-year Investment Return as of end of Quarter </t>
    </r>
    <r>
      <rPr>
        <i/>
        <sz val="11"/>
        <color theme="1"/>
        <rFont val="Calibri"/>
        <family val="2"/>
        <scheme val="minor"/>
      </rPr>
      <t>(Note 3)</t>
    </r>
  </si>
  <si>
    <t>3-year Rolling Rate of Return (Note 3)</t>
  </si>
  <si>
    <r>
      <t xml:space="preserve">CPI 
</t>
    </r>
    <r>
      <rPr>
        <i/>
        <sz val="11"/>
        <color theme="1"/>
        <rFont val="Calibri"/>
        <family val="2"/>
        <scheme val="minor"/>
      </rPr>
      <t>(Note 4)</t>
    </r>
  </si>
  <si>
    <t>3. Investment returns as published by the quarterly report of the Diocesan Investment Fund A for the Total Portfolio Net of Fees.</t>
  </si>
  <si>
    <t>https://www.norcalepiscopal.org/site/investment-fund/#quarterlyreports</t>
  </si>
  <si>
    <t>https://data.bls.gov/timeseries/CUUR0000SA0?years_option=all_years</t>
  </si>
  <si>
    <t>CHURCH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</si>
</sst>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m"/>
    <numFmt numFmtId="165" formatCode="_(* #,##0.000_);_(* \(#,##0.0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4">
    <xf numFmtId="0" fontId="0" fillId="0" borderId="0" xfId="0"/>
    <xf numFmtId="10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3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0" fontId="4" fillId="0" borderId="0" xfId="0" applyFont="1"/>
    <xf numFmtId="0" fontId="5" fillId="0" borderId="0" xfId="0" applyFont="1"/>
    <xf numFmtId="3" fontId="0" fillId="0" borderId="0" xfId="5" applyNumberFormat="1" applyFont="1" applyFill="1" applyBorder="1" applyAlignment="1">
      <alignment horizontal="right"/>
    </xf>
    <xf numFmtId="3" fontId="0" fillId="2" borderId="9" xfId="0" applyNumberFormat="1" applyFill="1" applyBorder="1" applyAlignment="1">
      <alignment wrapText="1"/>
    </xf>
    <xf numFmtId="10" fontId="0" fillId="0" borderId="0" xfId="6" applyNumberFormat="1" applyFont="1"/>
    <xf numFmtId="3" fontId="0" fillId="0" borderId="7" xfId="0" applyNumberFormat="1" applyBorder="1" applyAlignment="1">
      <alignment horizontal="right"/>
    </xf>
    <xf numFmtId="3" fontId="0" fillId="0" borderId="0" xfId="0" applyNumberFormat="1"/>
    <xf numFmtId="0" fontId="0" fillId="0" borderId="3" xfId="0" applyBorder="1"/>
    <xf numFmtId="0" fontId="0" fillId="0" borderId="6" xfId="0" applyBorder="1"/>
    <xf numFmtId="0" fontId="0" fillId="0" borderId="5" xfId="0" applyBorder="1"/>
    <xf numFmtId="0" fontId="0" fillId="0" borderId="1" xfId="0" applyBorder="1"/>
    <xf numFmtId="43" fontId="0" fillId="0" borderId="0" xfId="5" applyFont="1" applyBorder="1" applyAlignment="1">
      <alignment wrapText="1"/>
    </xf>
    <xf numFmtId="43" fontId="0" fillId="0" borderId="0" xfId="5" applyFont="1" applyAlignment="1">
      <alignment wrapText="1"/>
    </xf>
    <xf numFmtId="10" fontId="0" fillId="0" borderId="0" xfId="6" applyNumberFormat="1" applyFont="1" applyAlignment="1">
      <alignment wrapText="1"/>
    </xf>
    <xf numFmtId="10" fontId="0" fillId="0" borderId="0" xfId="6" applyNumberFormat="1" applyFont="1" applyBorder="1" applyAlignment="1">
      <alignment wrapText="1"/>
    </xf>
    <xf numFmtId="0" fontId="0" fillId="0" borderId="4" xfId="0" applyBorder="1"/>
    <xf numFmtId="3" fontId="0" fillId="0" borderId="10" xfId="0" applyNumberFormat="1" applyBorder="1" applyAlignment="1">
      <alignment horizontal="right"/>
    </xf>
    <xf numFmtId="3" fontId="0" fillId="0" borderId="10" xfId="0" applyNumberFormat="1" applyBorder="1" applyAlignment="1">
      <alignment wrapText="1"/>
    </xf>
    <xf numFmtId="10" fontId="0" fillId="0" borderId="10" xfId="0" applyNumberFormat="1" applyBorder="1" applyAlignment="1">
      <alignment horizontal="right"/>
    </xf>
    <xf numFmtId="0" fontId="0" fillId="0" borderId="10" xfId="0" applyBorder="1" applyAlignment="1">
      <alignment wrapText="1"/>
    </xf>
    <xf numFmtId="43" fontId="0" fillId="0" borderId="10" xfId="5" applyFont="1" applyBorder="1" applyAlignment="1">
      <alignment wrapText="1"/>
    </xf>
    <xf numFmtId="10" fontId="0" fillId="0" borderId="10" xfId="6" applyNumberFormat="1" applyFont="1" applyBorder="1" applyAlignment="1">
      <alignment wrapText="1"/>
    </xf>
    <xf numFmtId="0" fontId="7" fillId="0" borderId="6" xfId="0" applyFont="1" applyBorder="1"/>
    <xf numFmtId="0" fontId="0" fillId="0" borderId="2" xfId="0" applyBorder="1"/>
    <xf numFmtId="3" fontId="0" fillId="0" borderId="7" xfId="0" applyNumberFormat="1" applyBorder="1" applyAlignment="1">
      <alignment wrapText="1"/>
    </xf>
    <xf numFmtId="10" fontId="0" fillId="0" borderId="7" xfId="0" applyNumberFormat="1" applyBorder="1" applyAlignment="1">
      <alignment horizontal="right"/>
    </xf>
    <xf numFmtId="0" fontId="0" fillId="0" borderId="7" xfId="0" applyBorder="1" applyAlignment="1">
      <alignment wrapText="1"/>
    </xf>
    <xf numFmtId="10" fontId="0" fillId="0" borderId="7" xfId="6" applyNumberFormat="1" applyFont="1" applyBorder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 wrapText="1"/>
    </xf>
    <xf numFmtId="9" fontId="8" fillId="0" borderId="0" xfId="6" applyFont="1"/>
    <xf numFmtId="10" fontId="0" fillId="2" borderId="9" xfId="6" applyNumberFormat="1" applyFont="1" applyFill="1" applyBorder="1" applyAlignment="1">
      <alignment vertical="center"/>
    </xf>
    <xf numFmtId="10" fontId="0" fillId="3" borderId="6" xfId="6" applyNumberFormat="1" applyFont="1" applyFill="1" applyBorder="1" applyAlignment="1">
      <alignment wrapText="1"/>
    </xf>
    <xf numFmtId="165" fontId="0" fillId="3" borderId="9" xfId="5" applyNumberFormat="1" applyFont="1" applyFill="1" applyBorder="1" applyAlignment="1">
      <alignment wrapText="1"/>
    </xf>
    <xf numFmtId="3" fontId="0" fillId="2" borderId="6" xfId="0" applyNumberFormat="1" applyFill="1" applyBorder="1" applyAlignment="1">
      <alignment wrapText="1"/>
    </xf>
    <xf numFmtId="3" fontId="0" fillId="0" borderId="0" xfId="0" applyNumberFormat="1" applyAlignment="1">
      <alignment horizontal="center" wrapText="1"/>
    </xf>
    <xf numFmtId="3" fontId="0" fillId="2" borderId="15" xfId="0" applyNumberFormat="1" applyFill="1" applyBorder="1" applyAlignment="1">
      <alignment wrapText="1"/>
    </xf>
    <xf numFmtId="10" fontId="0" fillId="2" borderId="16" xfId="6" applyNumberFormat="1" applyFont="1" applyFill="1" applyBorder="1" applyAlignment="1">
      <alignment wrapText="1"/>
    </xf>
    <xf numFmtId="3" fontId="0" fillId="2" borderId="16" xfId="0" applyNumberFormat="1" applyFill="1" applyBorder="1" applyAlignment="1">
      <alignment wrapText="1"/>
    </xf>
    <xf numFmtId="3" fontId="0" fillId="2" borderId="18" xfId="0" applyNumberFormat="1" applyFill="1" applyBorder="1" applyAlignment="1">
      <alignment wrapText="1"/>
    </xf>
    <xf numFmtId="3" fontId="0" fillId="2" borderId="11" xfId="0" applyNumberFormat="1" applyFill="1" applyBorder="1" applyAlignment="1">
      <alignment wrapText="1"/>
    </xf>
    <xf numFmtId="3" fontId="0" fillId="2" borderId="13" xfId="0" applyNumberFormat="1" applyFill="1" applyBorder="1" applyAlignment="1">
      <alignment wrapText="1"/>
    </xf>
    <xf numFmtId="3" fontId="0" fillId="2" borderId="20" xfId="0" applyNumberFormat="1" applyFill="1" applyBorder="1" applyAlignment="1">
      <alignment wrapText="1"/>
    </xf>
    <xf numFmtId="3" fontId="0" fillId="3" borderId="0" xfId="0" applyNumberFormat="1" applyFill="1" applyAlignment="1">
      <alignment wrapText="1"/>
    </xf>
    <xf numFmtId="3" fontId="0" fillId="4" borderId="14" xfId="0" applyNumberFormat="1" applyFill="1" applyBorder="1" applyAlignment="1">
      <alignment wrapText="1"/>
    </xf>
    <xf numFmtId="10" fontId="0" fillId="0" borderId="0" xfId="0" applyNumberFormat="1" applyAlignment="1">
      <alignment horizontal="center" wrapText="1"/>
    </xf>
    <xf numFmtId="10" fontId="0" fillId="0" borderId="0" xfId="6" applyNumberFormat="1" applyFont="1" applyBorder="1" applyAlignment="1">
      <alignment horizontal="center" wrapText="1"/>
    </xf>
    <xf numFmtId="10" fontId="0" fillId="3" borderId="21" xfId="6" applyNumberFormat="1" applyFont="1" applyFill="1" applyBorder="1" applyAlignment="1">
      <alignment horizontal="right"/>
    </xf>
    <xf numFmtId="10" fontId="0" fillId="3" borderId="17" xfId="6" applyNumberFormat="1" applyFont="1" applyFill="1" applyBorder="1" applyAlignment="1">
      <alignment wrapText="1"/>
    </xf>
    <xf numFmtId="10" fontId="0" fillId="2" borderId="18" xfId="6" applyNumberFormat="1" applyFont="1" applyFill="1" applyBorder="1" applyAlignment="1">
      <alignment wrapText="1"/>
    </xf>
    <xf numFmtId="10" fontId="0" fillId="3" borderId="17" xfId="6" applyNumberFormat="1" applyFont="1" applyFill="1" applyBorder="1" applyAlignment="1">
      <alignment horizontal="right"/>
    </xf>
    <xf numFmtId="10" fontId="0" fillId="3" borderId="19" xfId="6" applyNumberFormat="1" applyFont="1" applyFill="1" applyBorder="1" applyAlignment="1">
      <alignment wrapText="1"/>
    </xf>
    <xf numFmtId="10" fontId="0" fillId="3" borderId="13" xfId="6" applyNumberFormat="1" applyFont="1" applyFill="1" applyBorder="1" applyAlignment="1">
      <alignment wrapText="1"/>
    </xf>
    <xf numFmtId="165" fontId="0" fillId="3" borderId="11" xfId="5" applyNumberFormat="1" applyFont="1" applyFill="1" applyBorder="1" applyAlignment="1">
      <alignment wrapText="1"/>
    </xf>
    <xf numFmtId="10" fontId="0" fillId="2" borderId="11" xfId="6" applyNumberFormat="1" applyFont="1" applyFill="1" applyBorder="1" applyAlignment="1">
      <alignment vertical="center"/>
    </xf>
    <xf numFmtId="10" fontId="0" fillId="2" borderId="20" xfId="6" applyNumberFormat="1" applyFont="1" applyFill="1" applyBorder="1" applyAlignment="1">
      <alignment wrapText="1"/>
    </xf>
    <xf numFmtId="3" fontId="0" fillId="0" borderId="5" xfId="0" applyNumberFormat="1" applyBorder="1" applyAlignment="1">
      <alignment horizontal="right"/>
    </xf>
    <xf numFmtId="3" fontId="0" fillId="0" borderId="12" xfId="0" applyNumberFormat="1" applyBorder="1" applyAlignment="1">
      <alignment horizontal="right"/>
    </xf>
    <xf numFmtId="164" fontId="0" fillId="2" borderId="21" xfId="0" applyNumberFormat="1" applyFill="1" applyBorder="1" applyAlignment="1">
      <alignment horizontal="left"/>
    </xf>
    <xf numFmtId="164" fontId="0" fillId="2" borderId="22" xfId="0" applyNumberFormat="1" applyFill="1" applyBorder="1" applyAlignment="1">
      <alignment horizontal="left"/>
    </xf>
    <xf numFmtId="10" fontId="1" fillId="0" borderId="8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 wrapText="1"/>
    </xf>
    <xf numFmtId="0" fontId="9" fillId="0" borderId="6" xfId="7" applyBorder="1" applyAlignment="1">
      <alignment horizontal="right"/>
    </xf>
    <xf numFmtId="0" fontId="9" fillId="0" borderId="0" xfId="7" applyBorder="1" applyAlignment="1">
      <alignment horizontal="right"/>
    </xf>
    <xf numFmtId="0" fontId="9" fillId="0" borderId="5" xfId="7" applyBorder="1" applyAlignment="1">
      <alignment horizontal="right"/>
    </xf>
    <xf numFmtId="0" fontId="9" fillId="0" borderId="2" xfId="7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3" fontId="0" fillId="5" borderId="6" xfId="0" applyNumberFormat="1" applyFill="1" applyBorder="1" applyAlignment="1">
      <alignment wrapText="1"/>
    </xf>
    <xf numFmtId="3" fontId="0" fillId="5" borderId="0" xfId="0" applyNumberFormat="1" applyFill="1" applyBorder="1" applyAlignment="1">
      <alignment wrapText="1"/>
    </xf>
    <xf numFmtId="3" fontId="0" fillId="5" borderId="23" xfId="0" applyNumberFormat="1" applyFill="1" applyBorder="1" applyAlignment="1">
      <alignment wrapText="1"/>
    </xf>
    <xf numFmtId="10" fontId="0" fillId="5" borderId="0" xfId="6" applyNumberFormat="1" applyFont="1" applyFill="1" applyBorder="1" applyAlignment="1">
      <alignment wrapText="1"/>
    </xf>
    <xf numFmtId="3" fontId="0" fillId="5" borderId="13" xfId="0" applyNumberFormat="1" applyFill="1" applyBorder="1" applyAlignment="1">
      <alignment wrapText="1"/>
    </xf>
    <xf numFmtId="3" fontId="0" fillId="5" borderId="8" xfId="0" applyNumberFormat="1" applyFill="1" applyBorder="1" applyAlignment="1">
      <alignment wrapText="1"/>
    </xf>
    <xf numFmtId="3" fontId="0" fillId="5" borderId="24" xfId="0" applyNumberFormat="1" applyFill="1" applyBorder="1" applyAlignment="1">
      <alignment wrapText="1"/>
    </xf>
    <xf numFmtId="10" fontId="0" fillId="5" borderId="9" xfId="6" applyNumberFormat="1" applyFont="1" applyFill="1" applyBorder="1" applyAlignment="1">
      <alignment vertical="center"/>
    </xf>
    <xf numFmtId="10" fontId="0" fillId="5" borderId="18" xfId="6" applyNumberFormat="1" applyFont="1" applyFill="1" applyBorder="1" applyAlignment="1">
      <alignment wrapText="1"/>
    </xf>
  </cellXfs>
  <cellStyles count="8">
    <cellStyle name="Comma" xfId="5" builtinId="3"/>
    <cellStyle name="Comma 2" xfId="2" xr:uid="{00000000-0005-0000-0000-000000000000}"/>
    <cellStyle name="Currency 2" xfId="3" xr:uid="{00000000-0005-0000-0000-000001000000}"/>
    <cellStyle name="Hyperlink" xfId="7" builtinId="8"/>
    <cellStyle name="Normal" xfId="0" builtinId="0"/>
    <cellStyle name="Normal 2" xfId="1" xr:uid="{00000000-0005-0000-0000-000003000000}"/>
    <cellStyle name="Percent" xfId="6" builtinId="5"/>
    <cellStyle name="Percent 2" xfId="4" xr:uid="{00000000-0005-0000-0000-000004000000}"/>
  </cellStyles>
  <dxfs count="2">
    <dxf>
      <font>
        <color rgb="FF92D050"/>
      </font>
    </dxf>
    <dxf>
      <font>
        <color theme="7" tint="0.7999816888943144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Available Unrestricted</a:t>
            </a:r>
            <a:r>
              <a:rPr lang="en-US" baseline="0"/>
              <a:t> Funds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Available Restricted Funds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'Balance and Return Data'!$A$5:$A$33</c:f>
              <c:numCache>
                <c:formatCode>yyyy\-mmm</c:formatCode>
                <c:ptCount val="29"/>
                <c:pt idx="0">
                  <c:v>44561</c:v>
                </c:pt>
                <c:pt idx="1">
                  <c:v>44651</c:v>
                </c:pt>
                <c:pt idx="2">
                  <c:v>44742</c:v>
                </c:pt>
                <c:pt idx="3">
                  <c:v>44834</c:v>
                </c:pt>
                <c:pt idx="4">
                  <c:v>44926</c:v>
                </c:pt>
                <c:pt idx="5">
                  <c:v>45016</c:v>
                </c:pt>
                <c:pt idx="6">
                  <c:v>45107</c:v>
                </c:pt>
                <c:pt idx="7">
                  <c:v>45199</c:v>
                </c:pt>
                <c:pt idx="8">
                  <c:v>45291</c:v>
                </c:pt>
                <c:pt idx="9">
                  <c:v>45382</c:v>
                </c:pt>
                <c:pt idx="10">
                  <c:v>45473</c:v>
                </c:pt>
                <c:pt idx="11">
                  <c:v>45565</c:v>
                </c:pt>
                <c:pt idx="12">
                  <c:v>45657</c:v>
                </c:pt>
                <c:pt idx="13">
                  <c:v>45747</c:v>
                </c:pt>
                <c:pt idx="14">
                  <c:v>45838</c:v>
                </c:pt>
                <c:pt idx="15">
                  <c:v>45930</c:v>
                </c:pt>
                <c:pt idx="16">
                  <c:v>46022</c:v>
                </c:pt>
                <c:pt idx="17">
                  <c:v>46112</c:v>
                </c:pt>
                <c:pt idx="18">
                  <c:v>46203</c:v>
                </c:pt>
                <c:pt idx="19">
                  <c:v>46295</c:v>
                </c:pt>
                <c:pt idx="20">
                  <c:v>46387</c:v>
                </c:pt>
                <c:pt idx="21">
                  <c:v>46477</c:v>
                </c:pt>
                <c:pt idx="22">
                  <c:v>46568</c:v>
                </c:pt>
                <c:pt idx="23">
                  <c:v>46660</c:v>
                </c:pt>
                <c:pt idx="24">
                  <c:v>46752</c:v>
                </c:pt>
                <c:pt idx="25">
                  <c:v>46843</c:v>
                </c:pt>
                <c:pt idx="26">
                  <c:v>46934</c:v>
                </c:pt>
                <c:pt idx="27">
                  <c:v>47026</c:v>
                </c:pt>
                <c:pt idx="28">
                  <c:v>47118</c:v>
                </c:pt>
              </c:numCache>
            </c:numRef>
          </c:cat>
          <c:val>
            <c:numRef>
              <c:f>'Balance and Return Data'!$B$5:$B$33</c:f>
              <c:numCache>
                <c:formatCode>#,##0</c:formatCode>
                <c:ptCount val="29"/>
              </c:numCache>
            </c:numRef>
          </c:val>
          <c:extLst>
            <c:ext xmlns:c16="http://schemas.microsoft.com/office/drawing/2014/chart" uri="{C3380CC4-5D6E-409C-BE32-E72D297353CC}">
              <c16:uniqueId val="{00000000-5021-4D3B-B37F-8B6750BAC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50"/>
        <c:axId val="1078364480"/>
        <c:axId val="1078365136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'Balance and Return Data'!$A$5:$A$33</c:f>
              <c:numCache>
                <c:formatCode>yyyy\-mmm</c:formatCode>
                <c:ptCount val="29"/>
                <c:pt idx="0">
                  <c:v>44561</c:v>
                </c:pt>
                <c:pt idx="1">
                  <c:v>44651</c:v>
                </c:pt>
                <c:pt idx="2">
                  <c:v>44742</c:v>
                </c:pt>
                <c:pt idx="3">
                  <c:v>44834</c:v>
                </c:pt>
                <c:pt idx="4">
                  <c:v>44926</c:v>
                </c:pt>
                <c:pt idx="5">
                  <c:v>45016</c:v>
                </c:pt>
                <c:pt idx="6">
                  <c:v>45107</c:v>
                </c:pt>
                <c:pt idx="7">
                  <c:v>45199</c:v>
                </c:pt>
                <c:pt idx="8">
                  <c:v>45291</c:v>
                </c:pt>
                <c:pt idx="9">
                  <c:v>45382</c:v>
                </c:pt>
                <c:pt idx="10">
                  <c:v>45473</c:v>
                </c:pt>
                <c:pt idx="11">
                  <c:v>45565</c:v>
                </c:pt>
                <c:pt idx="12">
                  <c:v>45657</c:v>
                </c:pt>
                <c:pt idx="13">
                  <c:v>45747</c:v>
                </c:pt>
                <c:pt idx="14">
                  <c:v>45838</c:v>
                </c:pt>
                <c:pt idx="15">
                  <c:v>45930</c:v>
                </c:pt>
                <c:pt idx="16">
                  <c:v>46022</c:v>
                </c:pt>
                <c:pt idx="17">
                  <c:v>46112</c:v>
                </c:pt>
                <c:pt idx="18">
                  <c:v>46203</c:v>
                </c:pt>
                <c:pt idx="19">
                  <c:v>46295</c:v>
                </c:pt>
                <c:pt idx="20">
                  <c:v>46387</c:v>
                </c:pt>
                <c:pt idx="21">
                  <c:v>46477</c:v>
                </c:pt>
                <c:pt idx="22">
                  <c:v>46568</c:v>
                </c:pt>
                <c:pt idx="23">
                  <c:v>46660</c:v>
                </c:pt>
                <c:pt idx="24">
                  <c:v>46752</c:v>
                </c:pt>
                <c:pt idx="25">
                  <c:v>46843</c:v>
                </c:pt>
                <c:pt idx="26">
                  <c:v>46934</c:v>
                </c:pt>
                <c:pt idx="27">
                  <c:v>47026</c:v>
                </c:pt>
                <c:pt idx="28">
                  <c:v>47118</c:v>
                </c:pt>
              </c:numCache>
            </c:numRef>
          </c:cat>
          <c:val>
            <c:numRef>
              <c:f>'Balance and Return Data'!$C$5:$C$33</c:f>
              <c:numCache>
                <c:formatCode>#,##0</c:formatCode>
                <c:ptCount val="29"/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21-4D3B-B37F-8B6750BAC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8364480"/>
        <c:axId val="1078365136"/>
      </c:lineChart>
      <c:dateAx>
        <c:axId val="1078364480"/>
        <c:scaling>
          <c:orientation val="minMax"/>
        </c:scaling>
        <c:delete val="0"/>
        <c:axPos val="b"/>
        <c:numFmt formatCode="yyyy\-m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83651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078365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836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</a:t>
            </a:r>
            <a:r>
              <a:rPr lang="en-US" baseline="0"/>
              <a:t> </a:t>
            </a:r>
            <a:r>
              <a:rPr lang="en-US"/>
              <a:t>Investment Return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Annual Investment Return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'Balance and Return Data'!$A$5:$A$33</c:f>
              <c:numCache>
                <c:formatCode>yyyy\-mmm</c:formatCode>
                <c:ptCount val="29"/>
                <c:pt idx="0">
                  <c:v>44561</c:v>
                </c:pt>
                <c:pt idx="1">
                  <c:v>44651</c:v>
                </c:pt>
                <c:pt idx="2">
                  <c:v>44742</c:v>
                </c:pt>
                <c:pt idx="3">
                  <c:v>44834</c:v>
                </c:pt>
                <c:pt idx="4">
                  <c:v>44926</c:v>
                </c:pt>
                <c:pt idx="5">
                  <c:v>45016</c:v>
                </c:pt>
                <c:pt idx="6">
                  <c:v>45107</c:v>
                </c:pt>
                <c:pt idx="7">
                  <c:v>45199</c:v>
                </c:pt>
                <c:pt idx="8">
                  <c:v>45291</c:v>
                </c:pt>
                <c:pt idx="9">
                  <c:v>45382</c:v>
                </c:pt>
                <c:pt idx="10">
                  <c:v>45473</c:v>
                </c:pt>
                <c:pt idx="11">
                  <c:v>45565</c:v>
                </c:pt>
                <c:pt idx="12">
                  <c:v>45657</c:v>
                </c:pt>
                <c:pt idx="13">
                  <c:v>45747</c:v>
                </c:pt>
                <c:pt idx="14">
                  <c:v>45838</c:v>
                </c:pt>
                <c:pt idx="15">
                  <c:v>45930</c:v>
                </c:pt>
                <c:pt idx="16">
                  <c:v>46022</c:v>
                </c:pt>
                <c:pt idx="17">
                  <c:v>46112</c:v>
                </c:pt>
                <c:pt idx="18">
                  <c:v>46203</c:v>
                </c:pt>
                <c:pt idx="19">
                  <c:v>46295</c:v>
                </c:pt>
                <c:pt idx="20">
                  <c:v>46387</c:v>
                </c:pt>
                <c:pt idx="21">
                  <c:v>46477</c:v>
                </c:pt>
                <c:pt idx="22">
                  <c:v>46568</c:v>
                </c:pt>
                <c:pt idx="23">
                  <c:v>46660</c:v>
                </c:pt>
                <c:pt idx="24">
                  <c:v>46752</c:v>
                </c:pt>
                <c:pt idx="25">
                  <c:v>46843</c:v>
                </c:pt>
                <c:pt idx="26">
                  <c:v>46934</c:v>
                </c:pt>
                <c:pt idx="27">
                  <c:v>47026</c:v>
                </c:pt>
                <c:pt idx="28">
                  <c:v>47118</c:v>
                </c:pt>
              </c:numCache>
            </c:numRef>
          </c:cat>
          <c:val>
            <c:numRef>
              <c:f>'Balance and Return Data'!$H$5:$H$33</c:f>
              <c:numCache>
                <c:formatCode>0.00%</c:formatCode>
                <c:ptCount val="29"/>
                <c:pt idx="0">
                  <c:v>0.1386</c:v>
                </c:pt>
                <c:pt idx="1">
                  <c:v>3.9800000000000002E-2</c:v>
                </c:pt>
                <c:pt idx="2">
                  <c:v>-0.1057</c:v>
                </c:pt>
                <c:pt idx="3">
                  <c:v>-0.13239999999999999</c:v>
                </c:pt>
                <c:pt idx="4">
                  <c:v>-0.1222</c:v>
                </c:pt>
                <c:pt idx="5">
                  <c:v>-4.3499999999999997E-2</c:v>
                </c:pt>
                <c:pt idx="6">
                  <c:v>9.8199999999999996E-2</c:v>
                </c:pt>
                <c:pt idx="7">
                  <c:v>0.1173</c:v>
                </c:pt>
                <c:pt idx="8">
                  <c:v>0.1366</c:v>
                </c:pt>
                <c:pt idx="9">
                  <c:v>0.1399</c:v>
                </c:pt>
                <c:pt idx="10">
                  <c:v>0.1153</c:v>
                </c:pt>
                <c:pt idx="11">
                  <c:v>0.2109</c:v>
                </c:pt>
                <c:pt idx="12">
                  <c:v>9.7799999999999998E-2</c:v>
                </c:pt>
                <c:pt idx="13">
                  <c:v>5.2299999999999999E-2</c:v>
                </c:pt>
                <c:pt idx="14">
                  <c:v>0.10829999999999999</c:v>
                </c:pt>
                <c:pt idx="15">
                  <c:v>0.1041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7C-487F-A8E0-7D901BF448D8}"/>
            </c:ext>
          </c:extLst>
        </c:ser>
        <c:ser>
          <c:idx val="1"/>
          <c:order val="1"/>
          <c:tx>
            <c:v>12 Quarter Trailing Average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'Balance and Return Data'!$A$5:$A$33</c:f>
              <c:numCache>
                <c:formatCode>yyyy\-mmm</c:formatCode>
                <c:ptCount val="29"/>
                <c:pt idx="0">
                  <c:v>44561</c:v>
                </c:pt>
                <c:pt idx="1">
                  <c:v>44651</c:v>
                </c:pt>
                <c:pt idx="2">
                  <c:v>44742</c:v>
                </c:pt>
                <c:pt idx="3">
                  <c:v>44834</c:v>
                </c:pt>
                <c:pt idx="4">
                  <c:v>44926</c:v>
                </c:pt>
                <c:pt idx="5">
                  <c:v>45016</c:v>
                </c:pt>
                <c:pt idx="6">
                  <c:v>45107</c:v>
                </c:pt>
                <c:pt idx="7">
                  <c:v>45199</c:v>
                </c:pt>
                <c:pt idx="8">
                  <c:v>45291</c:v>
                </c:pt>
                <c:pt idx="9">
                  <c:v>45382</c:v>
                </c:pt>
                <c:pt idx="10">
                  <c:v>45473</c:v>
                </c:pt>
                <c:pt idx="11">
                  <c:v>45565</c:v>
                </c:pt>
                <c:pt idx="12">
                  <c:v>45657</c:v>
                </c:pt>
                <c:pt idx="13">
                  <c:v>45747</c:v>
                </c:pt>
                <c:pt idx="14">
                  <c:v>45838</c:v>
                </c:pt>
                <c:pt idx="15">
                  <c:v>45930</c:v>
                </c:pt>
                <c:pt idx="16">
                  <c:v>46022</c:v>
                </c:pt>
                <c:pt idx="17">
                  <c:v>46112</c:v>
                </c:pt>
                <c:pt idx="18">
                  <c:v>46203</c:v>
                </c:pt>
                <c:pt idx="19">
                  <c:v>46295</c:v>
                </c:pt>
                <c:pt idx="20">
                  <c:v>46387</c:v>
                </c:pt>
                <c:pt idx="21">
                  <c:v>46477</c:v>
                </c:pt>
                <c:pt idx="22">
                  <c:v>46568</c:v>
                </c:pt>
                <c:pt idx="23">
                  <c:v>46660</c:v>
                </c:pt>
                <c:pt idx="24">
                  <c:v>46752</c:v>
                </c:pt>
                <c:pt idx="25">
                  <c:v>46843</c:v>
                </c:pt>
                <c:pt idx="26">
                  <c:v>46934</c:v>
                </c:pt>
                <c:pt idx="27">
                  <c:v>47026</c:v>
                </c:pt>
                <c:pt idx="28">
                  <c:v>47118</c:v>
                </c:pt>
              </c:numCache>
            </c:numRef>
          </c:cat>
          <c:val>
            <c:numRef>
              <c:f>'Balance and Return Data'!$I$5:$I$33</c:f>
              <c:numCache>
                <c:formatCode>0.00%</c:formatCode>
                <c:ptCount val="29"/>
                <c:pt idx="0">
                  <c:v>0.1585</c:v>
                </c:pt>
                <c:pt idx="1">
                  <c:v>9.7199999999999995E-2</c:v>
                </c:pt>
                <c:pt idx="2">
                  <c:v>5.0099999999999999E-2</c:v>
                </c:pt>
                <c:pt idx="3">
                  <c:v>3.2800000000000003E-2</c:v>
                </c:pt>
                <c:pt idx="4">
                  <c:v>3.5000000000000003E-2</c:v>
                </c:pt>
                <c:pt idx="5">
                  <c:v>0.1082</c:v>
                </c:pt>
                <c:pt idx="6">
                  <c:v>0.1099</c:v>
                </c:pt>
                <c:pt idx="7">
                  <c:v>5.0599999999999999E-2</c:v>
                </c:pt>
                <c:pt idx="8">
                  <c:v>4.1599999999999998E-2</c:v>
                </c:pt>
                <c:pt idx="9">
                  <c:v>4.36E-2</c:v>
                </c:pt>
                <c:pt idx="10">
                  <c:v>3.09E-2</c:v>
                </c:pt>
                <c:pt idx="11">
                  <c:v>5.45E-2</c:v>
                </c:pt>
                <c:pt idx="12">
                  <c:v>3.0599999999999999E-2</c:v>
                </c:pt>
                <c:pt idx="13">
                  <c:v>4.7600000000000003E-2</c:v>
                </c:pt>
                <c:pt idx="14">
                  <c:v>0.10730000000000001</c:v>
                </c:pt>
                <c:pt idx="15">
                  <c:v>0.14219999999999999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7C-487F-A8E0-7D901BF448D8}"/>
            </c:ext>
          </c:extLst>
        </c:ser>
        <c:ser>
          <c:idx val="2"/>
          <c:order val="2"/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'Balance and Return Data'!$A$5:$A$33</c:f>
              <c:numCache>
                <c:formatCode>yyyy\-mmm</c:formatCode>
                <c:ptCount val="29"/>
                <c:pt idx="0">
                  <c:v>44561</c:v>
                </c:pt>
                <c:pt idx="1">
                  <c:v>44651</c:v>
                </c:pt>
                <c:pt idx="2">
                  <c:v>44742</c:v>
                </c:pt>
                <c:pt idx="3">
                  <c:v>44834</c:v>
                </c:pt>
                <c:pt idx="4">
                  <c:v>44926</c:v>
                </c:pt>
                <c:pt idx="5">
                  <c:v>45016</c:v>
                </c:pt>
                <c:pt idx="6">
                  <c:v>45107</c:v>
                </c:pt>
                <c:pt idx="7">
                  <c:v>45199</c:v>
                </c:pt>
                <c:pt idx="8">
                  <c:v>45291</c:v>
                </c:pt>
                <c:pt idx="9">
                  <c:v>45382</c:v>
                </c:pt>
                <c:pt idx="10">
                  <c:v>45473</c:v>
                </c:pt>
                <c:pt idx="11">
                  <c:v>45565</c:v>
                </c:pt>
                <c:pt idx="12">
                  <c:v>45657</c:v>
                </c:pt>
                <c:pt idx="13">
                  <c:v>45747</c:v>
                </c:pt>
                <c:pt idx="14">
                  <c:v>45838</c:v>
                </c:pt>
                <c:pt idx="15">
                  <c:v>45930</c:v>
                </c:pt>
                <c:pt idx="16">
                  <c:v>46022</c:v>
                </c:pt>
                <c:pt idx="17">
                  <c:v>46112</c:v>
                </c:pt>
                <c:pt idx="18">
                  <c:v>46203</c:v>
                </c:pt>
                <c:pt idx="19">
                  <c:v>46295</c:v>
                </c:pt>
                <c:pt idx="20">
                  <c:v>46387</c:v>
                </c:pt>
                <c:pt idx="21">
                  <c:v>46477</c:v>
                </c:pt>
                <c:pt idx="22">
                  <c:v>46568</c:v>
                </c:pt>
                <c:pt idx="23">
                  <c:v>46660</c:v>
                </c:pt>
                <c:pt idx="24">
                  <c:v>46752</c:v>
                </c:pt>
                <c:pt idx="25">
                  <c:v>46843</c:v>
                </c:pt>
                <c:pt idx="26">
                  <c:v>46934</c:v>
                </c:pt>
                <c:pt idx="27">
                  <c:v>47026</c:v>
                </c:pt>
                <c:pt idx="28">
                  <c:v>47118</c:v>
                </c:pt>
              </c:numCache>
            </c:numRef>
          </c:cat>
          <c:val>
            <c:numRef>
              <c:f>'Balance and Return Data'!$Q$5:$Q$33</c:f>
              <c:numCache>
                <c:formatCode>0%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7C-487F-A8E0-7D901BF44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9231824"/>
        <c:axId val="1019233464"/>
      </c:lineChart>
      <c:dateAx>
        <c:axId val="1019231824"/>
        <c:scaling>
          <c:orientation val="minMax"/>
        </c:scaling>
        <c:delete val="0"/>
        <c:axPos val="b"/>
        <c:numFmt formatCode="yyyy\-mmm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9233464"/>
        <c:crossesAt val="-0.1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019233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9231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42</xdr:row>
      <xdr:rowOff>104775</xdr:rowOff>
    </xdr:from>
    <xdr:to>
      <xdr:col>5</xdr:col>
      <xdr:colOff>549519</xdr:colOff>
      <xdr:row>57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9204453-4958-4118-9B1D-207A5BF185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615462</xdr:colOff>
      <xdr:row>42</xdr:row>
      <xdr:rowOff>104775</xdr:rowOff>
    </xdr:from>
    <xdr:to>
      <xdr:col>11</xdr:col>
      <xdr:colOff>609600</xdr:colOff>
      <xdr:row>57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3B8F7EC-CDD5-4A1D-9F3E-4986DAE60A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ata.bls.gov/timeseries/CUUR0000SA0?years_option=all_years" TargetMode="External"/><Relationship Id="rId1" Type="http://schemas.openxmlformats.org/officeDocument/2006/relationships/hyperlink" Target="https://www.norcalepiscopal.org/site/investment-fund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9"/>
  <sheetViews>
    <sheetView showGridLines="0" tabSelected="1" zoomScale="130" zoomScaleNormal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O10" sqref="O10"/>
    </sheetView>
  </sheetViews>
  <sheetFormatPr defaultColWidth="8.85546875" defaultRowHeight="15" x14ac:dyDescent="0.25"/>
  <cols>
    <col min="1" max="1" width="10.7109375" customWidth="1"/>
    <col min="2" max="2" width="12.85546875" style="3" customWidth="1"/>
    <col min="3" max="6" width="12.42578125" style="5" customWidth="1"/>
    <col min="7" max="7" width="2.42578125" style="5" customWidth="1"/>
    <col min="8" max="8" width="14.7109375" style="4" customWidth="1"/>
    <col min="9" max="10" width="10.7109375" style="2" customWidth="1"/>
    <col min="11" max="11" width="11.42578125" style="20" customWidth="1"/>
    <col min="12" max="12" width="10.7109375" customWidth="1"/>
    <col min="17" max="17" width="12.42578125" style="35" customWidth="1"/>
    <col min="20" max="20" width="10.140625" bestFit="1" customWidth="1"/>
  </cols>
  <sheetData>
    <row r="1" spans="1:20" ht="18.75" x14ac:dyDescent="0.3">
      <c r="A1" s="8" t="s">
        <v>22</v>
      </c>
    </row>
    <row r="2" spans="1:20" ht="15.75" x14ac:dyDescent="0.25">
      <c r="A2" s="7" t="s">
        <v>4</v>
      </c>
    </row>
    <row r="3" spans="1:20" ht="30.75" customHeight="1" thickBot="1" x14ac:dyDescent="0.3">
      <c r="A3" s="7"/>
      <c r="C3" s="68" t="s">
        <v>7</v>
      </c>
      <c r="D3" s="68"/>
      <c r="E3" s="68"/>
      <c r="F3" s="68"/>
      <c r="H3" s="67" t="s">
        <v>6</v>
      </c>
      <c r="I3" s="67"/>
      <c r="J3" s="67"/>
      <c r="K3" s="67"/>
      <c r="L3" s="67"/>
    </row>
    <row r="4" spans="1:20" s="6" customFormat="1" ht="75" x14ac:dyDescent="0.25">
      <c r="A4" s="6" t="s">
        <v>2</v>
      </c>
      <c r="B4" s="42" t="s">
        <v>5</v>
      </c>
      <c r="C4" s="42" t="s">
        <v>3</v>
      </c>
      <c r="D4" s="42" t="s">
        <v>9</v>
      </c>
      <c r="E4" s="42" t="s">
        <v>8</v>
      </c>
      <c r="F4" s="42" t="s">
        <v>10</v>
      </c>
      <c r="G4" s="42"/>
      <c r="H4" s="52" t="s">
        <v>16</v>
      </c>
      <c r="I4" s="6" t="s">
        <v>17</v>
      </c>
      <c r="J4" s="6" t="s">
        <v>18</v>
      </c>
      <c r="K4" s="53" t="s">
        <v>12</v>
      </c>
      <c r="L4" s="6" t="s">
        <v>11</v>
      </c>
      <c r="Q4" s="36"/>
    </row>
    <row r="5" spans="1:20" x14ac:dyDescent="0.25">
      <c r="A5" s="65">
        <v>44561</v>
      </c>
      <c r="C5" s="75"/>
      <c r="D5" s="76"/>
      <c r="E5" s="76"/>
      <c r="F5" s="77"/>
      <c r="G5" s="50"/>
      <c r="H5" s="55">
        <v>0.1386</v>
      </c>
      <c r="I5" s="39">
        <v>0.1585</v>
      </c>
      <c r="J5" s="40">
        <v>278.80200000000002</v>
      </c>
      <c r="K5" s="82"/>
      <c r="L5" s="83"/>
      <c r="Q5" s="37">
        <v>0</v>
      </c>
      <c r="T5" s="13"/>
    </row>
    <row r="6" spans="1:20" x14ac:dyDescent="0.25">
      <c r="A6" s="65">
        <v>44651</v>
      </c>
      <c r="B6" s="9"/>
      <c r="C6" s="75"/>
      <c r="D6" s="76"/>
      <c r="E6" s="76"/>
      <c r="F6" s="77"/>
      <c r="G6" s="50"/>
      <c r="H6" s="54">
        <v>3.9800000000000002E-2</v>
      </c>
      <c r="I6" s="39">
        <v>9.7199999999999995E-2</v>
      </c>
      <c r="J6" s="40">
        <v>287.50400000000002</v>
      </c>
      <c r="K6" s="82"/>
      <c r="L6" s="83"/>
      <c r="M6" s="1"/>
      <c r="O6" s="11"/>
      <c r="Q6" s="37">
        <v>0</v>
      </c>
      <c r="T6" s="13"/>
    </row>
    <row r="7" spans="1:20" x14ac:dyDescent="0.25">
      <c r="A7" s="65">
        <v>44742</v>
      </c>
      <c r="B7" s="9"/>
      <c r="C7" s="75"/>
      <c r="D7" s="76"/>
      <c r="E7" s="76"/>
      <c r="F7" s="77"/>
      <c r="G7" s="50"/>
      <c r="H7" s="55">
        <v>-0.1057</v>
      </c>
      <c r="I7" s="39">
        <v>5.0099999999999999E-2</v>
      </c>
      <c r="J7" s="40">
        <v>296.31099999999998</v>
      </c>
      <c r="K7" s="82"/>
      <c r="L7" s="83"/>
      <c r="Q7" s="37">
        <v>0</v>
      </c>
      <c r="T7" s="13"/>
    </row>
    <row r="8" spans="1:20" x14ac:dyDescent="0.25">
      <c r="A8" s="65">
        <v>44834</v>
      </c>
      <c r="C8" s="75"/>
      <c r="D8" s="78"/>
      <c r="E8" s="76"/>
      <c r="F8" s="77"/>
      <c r="G8" s="50"/>
      <c r="H8" s="55">
        <v>-0.13239999999999999</v>
      </c>
      <c r="I8" s="39">
        <v>3.2800000000000003E-2</v>
      </c>
      <c r="J8" s="40">
        <v>296.80799999999999</v>
      </c>
      <c r="K8" s="82"/>
      <c r="L8" s="83"/>
      <c r="Q8" s="37">
        <v>0</v>
      </c>
      <c r="T8" s="13"/>
    </row>
    <row r="9" spans="1:20" x14ac:dyDescent="0.25">
      <c r="A9" s="65">
        <v>44926</v>
      </c>
      <c r="C9" s="75"/>
      <c r="D9" s="76"/>
      <c r="E9" s="76"/>
      <c r="F9" s="77"/>
      <c r="G9" s="50"/>
      <c r="H9" s="55">
        <v>-0.1222</v>
      </c>
      <c r="I9" s="39">
        <v>3.5000000000000003E-2</v>
      </c>
      <c r="J9" s="40">
        <v>296.79700000000003</v>
      </c>
      <c r="K9" s="38">
        <f t="shared" ref="K9:K19" si="0">+(J9/J5)-1</f>
        <v>6.4544013314108195E-2</v>
      </c>
      <c r="L9" s="83"/>
      <c r="Q9" s="37">
        <v>0</v>
      </c>
      <c r="T9" s="13"/>
    </row>
    <row r="10" spans="1:20" x14ac:dyDescent="0.25">
      <c r="A10" s="65">
        <v>45016</v>
      </c>
      <c r="B10" s="9"/>
      <c r="C10" s="75"/>
      <c r="D10" s="76"/>
      <c r="E10" s="76"/>
      <c r="F10" s="77"/>
      <c r="G10" s="50"/>
      <c r="H10" s="54">
        <v>-4.3499999999999997E-2</v>
      </c>
      <c r="I10" s="39">
        <v>0.1082</v>
      </c>
      <c r="J10" s="40">
        <v>301.83600000000001</v>
      </c>
      <c r="K10" s="38">
        <f t="shared" si="0"/>
        <v>4.9849741220991728E-2</v>
      </c>
      <c r="L10" s="83"/>
      <c r="O10" s="11"/>
      <c r="Q10" s="37">
        <v>0</v>
      </c>
    </row>
    <row r="11" spans="1:20" x14ac:dyDescent="0.25">
      <c r="A11" s="65">
        <v>45107</v>
      </c>
      <c r="B11" s="9"/>
      <c r="C11" s="75"/>
      <c r="D11" s="76"/>
      <c r="E11" s="76"/>
      <c r="F11" s="77"/>
      <c r="G11" s="50"/>
      <c r="H11" s="57">
        <v>9.8199999999999996E-2</v>
      </c>
      <c r="I11" s="39">
        <v>0.1099</v>
      </c>
      <c r="J11" s="40">
        <v>305.10899999999998</v>
      </c>
      <c r="K11" s="38">
        <f t="shared" si="0"/>
        <v>2.9691776545588855E-2</v>
      </c>
      <c r="L11" s="83"/>
      <c r="Q11" s="37">
        <v>0</v>
      </c>
    </row>
    <row r="12" spans="1:20" x14ac:dyDescent="0.25">
      <c r="A12" s="65">
        <v>45199</v>
      </c>
      <c r="B12" s="9"/>
      <c r="C12" s="75"/>
      <c r="D12" s="78"/>
      <c r="E12" s="76"/>
      <c r="F12" s="77"/>
      <c r="G12" s="50"/>
      <c r="H12" s="57">
        <v>0.1173</v>
      </c>
      <c r="I12" s="39">
        <v>5.0599999999999999E-2</v>
      </c>
      <c r="J12" s="40">
        <v>307.78899999999999</v>
      </c>
      <c r="K12" s="38">
        <f t="shared" si="0"/>
        <v>3.6996981213444302E-2</v>
      </c>
      <c r="L12" s="83"/>
      <c r="Q12" s="37">
        <v>0</v>
      </c>
    </row>
    <row r="13" spans="1:20" x14ac:dyDescent="0.25">
      <c r="A13" s="65">
        <v>45291</v>
      </c>
      <c r="B13" s="9"/>
      <c r="C13" s="75"/>
      <c r="D13" s="76"/>
      <c r="E13" s="76"/>
      <c r="F13" s="77"/>
      <c r="G13" s="50"/>
      <c r="H13" s="57">
        <v>0.1366</v>
      </c>
      <c r="I13" s="39">
        <v>4.1599999999999998E-2</v>
      </c>
      <c r="J13" s="40">
        <v>306.74599999999998</v>
      </c>
      <c r="K13" s="38">
        <f t="shared" si="0"/>
        <v>3.3521228314302265E-2</v>
      </c>
      <c r="L13" s="83"/>
      <c r="Q13" s="37">
        <v>0</v>
      </c>
    </row>
    <row r="14" spans="1:20" x14ac:dyDescent="0.25">
      <c r="A14" s="65">
        <v>45382</v>
      </c>
      <c r="B14" s="9"/>
      <c r="C14" s="75"/>
      <c r="D14" s="76"/>
      <c r="E14" s="76"/>
      <c r="F14" s="77"/>
      <c r="G14" s="50"/>
      <c r="H14" s="54">
        <v>0.1399</v>
      </c>
      <c r="I14" s="39">
        <v>4.36E-2</v>
      </c>
      <c r="J14" s="40">
        <v>312.33199999999999</v>
      </c>
      <c r="K14" s="38">
        <f t="shared" si="0"/>
        <v>3.4773850700380304E-2</v>
      </c>
      <c r="L14" s="83"/>
      <c r="O14" s="11"/>
      <c r="Q14" s="37">
        <v>0</v>
      </c>
    </row>
    <row r="15" spans="1:20" x14ac:dyDescent="0.25">
      <c r="A15" s="65">
        <v>45473</v>
      </c>
      <c r="B15" s="9"/>
      <c r="C15" s="75"/>
      <c r="D15" s="76"/>
      <c r="E15" s="76"/>
      <c r="F15" s="77"/>
      <c r="G15" s="50"/>
      <c r="H15" s="57">
        <v>0.1153</v>
      </c>
      <c r="I15" s="39">
        <v>3.09E-2</v>
      </c>
      <c r="J15" s="40">
        <v>314.17500000000001</v>
      </c>
      <c r="K15" s="38">
        <f t="shared" si="0"/>
        <v>2.9713971072633072E-2</v>
      </c>
      <c r="L15" s="83"/>
      <c r="Q15" s="37">
        <v>0</v>
      </c>
    </row>
    <row r="16" spans="1:20" x14ac:dyDescent="0.25">
      <c r="A16" s="65">
        <v>45565</v>
      </c>
      <c r="B16" s="9"/>
      <c r="C16" s="75"/>
      <c r="D16" s="78"/>
      <c r="E16" s="76"/>
      <c r="F16" s="77"/>
      <c r="G16" s="50"/>
      <c r="H16" s="57">
        <v>0.2109</v>
      </c>
      <c r="I16" s="39">
        <v>5.45E-2</v>
      </c>
      <c r="J16" s="40">
        <v>315.30099999999999</v>
      </c>
      <c r="K16" s="38">
        <f t="shared" si="0"/>
        <v>2.4406330310699831E-2</v>
      </c>
      <c r="L16" s="83"/>
      <c r="Q16" s="37">
        <v>0</v>
      </c>
    </row>
    <row r="17" spans="1:17" x14ac:dyDescent="0.25">
      <c r="A17" s="65">
        <v>45657</v>
      </c>
      <c r="B17" s="9"/>
      <c r="C17" s="75"/>
      <c r="D17" s="76"/>
      <c r="E17" s="76"/>
      <c r="F17" s="77"/>
      <c r="G17" s="50"/>
      <c r="H17" s="57">
        <v>9.7799999999999998E-2</v>
      </c>
      <c r="I17" s="39">
        <v>3.0599999999999999E-2</v>
      </c>
      <c r="J17" s="40">
        <v>315.60500000000002</v>
      </c>
      <c r="K17" s="38">
        <f t="shared" si="0"/>
        <v>2.8880572199800669E-2</v>
      </c>
      <c r="L17" s="56">
        <f t="shared" ref="L17:L20" si="1">IF(J17="","",(+J17/J5-1)/3)</f>
        <v>4.400135819207418E-2</v>
      </c>
      <c r="Q17" s="37">
        <v>0</v>
      </c>
    </row>
    <row r="18" spans="1:17" x14ac:dyDescent="0.25">
      <c r="A18" s="65">
        <v>45747</v>
      </c>
      <c r="B18" s="9"/>
      <c r="C18" s="75"/>
      <c r="D18" s="76"/>
      <c r="E18" s="76"/>
      <c r="F18" s="77"/>
      <c r="G18" s="50"/>
      <c r="H18" s="54">
        <v>5.2299999999999999E-2</v>
      </c>
      <c r="I18" s="39">
        <v>4.7600000000000003E-2</v>
      </c>
      <c r="J18" s="40">
        <v>319.79899999999998</v>
      </c>
      <c r="K18" s="38">
        <f t="shared" si="0"/>
        <v>2.3907252538964974E-2</v>
      </c>
      <c r="L18" s="56">
        <f t="shared" si="1"/>
        <v>3.7442957315376425E-2</v>
      </c>
      <c r="O18" s="11"/>
      <c r="Q18" s="37">
        <v>0</v>
      </c>
    </row>
    <row r="19" spans="1:17" ht="15.75" thickBot="1" x14ac:dyDescent="0.3">
      <c r="A19" s="65">
        <v>45838</v>
      </c>
      <c r="B19" s="9"/>
      <c r="C19" s="79"/>
      <c r="D19" s="80"/>
      <c r="E19" s="80"/>
      <c r="F19" s="81"/>
      <c r="G19" s="50"/>
      <c r="H19" s="55">
        <v>0.10829999999999999</v>
      </c>
      <c r="I19" s="39">
        <v>0.10730000000000001</v>
      </c>
      <c r="J19" s="40">
        <v>322.56099999999998</v>
      </c>
      <c r="K19" s="38">
        <f t="shared" si="0"/>
        <v>2.6692130182223162E-2</v>
      </c>
      <c r="L19" s="56">
        <f t="shared" si="1"/>
        <v>2.952978458444E-2</v>
      </c>
      <c r="Q19" s="37">
        <v>0</v>
      </c>
    </row>
    <row r="20" spans="1:17" ht="15.75" thickBot="1" x14ac:dyDescent="0.3">
      <c r="A20" s="65">
        <v>45930</v>
      </c>
      <c r="B20" s="9"/>
      <c r="C20" s="43" t="e">
        <f>IF(B20="",NA(),AVERAGE(B9:B20))</f>
        <v>#N/A</v>
      </c>
      <c r="D20" s="44">
        <f>IF(I20="","",+I20-L20)</f>
        <v>0.11076329119610431</v>
      </c>
      <c r="E20" s="45" t="e">
        <f>IF(C20="","",ROUND(D20*C20,-2))</f>
        <v>#N/A</v>
      </c>
      <c r="F20" s="51" t="e">
        <f>IF(C20="","",IF(E20/F16&lt;0.9,ROUND(F16*0.9,-2),IF(E20/F16&gt;1.1,ROUND(F16*1.1,-2),E20)))</f>
        <v>#N/A</v>
      </c>
      <c r="G20" s="50"/>
      <c r="H20" s="55">
        <v>0.1041</v>
      </c>
      <c r="I20" s="39">
        <v>0.14219999999999999</v>
      </c>
      <c r="J20" s="40">
        <v>324.8</v>
      </c>
      <c r="K20" s="38">
        <f>IF(J20="","",+(J20/J16)-1)</f>
        <v>3.0126767755256134E-2</v>
      </c>
      <c r="L20" s="56">
        <f t="shared" si="1"/>
        <v>3.1436708803895673E-2</v>
      </c>
      <c r="Q20" s="37">
        <v>0</v>
      </c>
    </row>
    <row r="21" spans="1:17" x14ac:dyDescent="0.25">
      <c r="A21" s="65">
        <f>EOMONTH(A20,3)</f>
        <v>46022</v>
      </c>
      <c r="B21" s="9"/>
      <c r="C21" s="10" t="e">
        <f t="shared" ref="C21:C23" si="2">IF(B21="",NA(),AVERAGE(B10:B21))</f>
        <v>#N/A</v>
      </c>
      <c r="D21" s="41"/>
      <c r="E21" s="41"/>
      <c r="F21" s="46"/>
      <c r="G21" s="50"/>
      <c r="H21" s="57"/>
      <c r="I21" s="39"/>
      <c r="J21" s="40">
        <v>324.05399999999997</v>
      </c>
      <c r="K21" s="38">
        <f t="shared" ref="K21:K33" si="3">IF(J21="","",+(J21/J17)-1)</f>
        <v>2.6770805278750087E-2</v>
      </c>
      <c r="L21" s="56">
        <f t="shared" ref="L21:L33" si="4">IF(J21="","",(+J21/J9-1)/3)</f>
        <v>3.0612393880890505E-2</v>
      </c>
      <c r="Q21" s="37">
        <v>0</v>
      </c>
    </row>
    <row r="22" spans="1:17" x14ac:dyDescent="0.25">
      <c r="A22" s="65">
        <f t="shared" ref="A22:A31" si="5">EOMONTH(A21,3)</f>
        <v>46112</v>
      </c>
      <c r="B22" s="9"/>
      <c r="C22" s="10" t="e">
        <f t="shared" si="2"/>
        <v>#N/A</v>
      </c>
      <c r="D22" s="10"/>
      <c r="E22" s="10"/>
      <c r="F22" s="46"/>
      <c r="G22" s="50"/>
      <c r="H22" s="54"/>
      <c r="I22" s="39"/>
      <c r="J22" s="40"/>
      <c r="K22" s="38" t="str">
        <f t="shared" si="3"/>
        <v/>
      </c>
      <c r="L22" s="56" t="str">
        <f t="shared" si="4"/>
        <v/>
      </c>
      <c r="Q22" s="37">
        <v>0</v>
      </c>
    </row>
    <row r="23" spans="1:17" ht="15.75" thickBot="1" x14ac:dyDescent="0.3">
      <c r="A23" s="65">
        <f t="shared" si="5"/>
        <v>46203</v>
      </c>
      <c r="B23" s="9"/>
      <c r="C23" s="10" t="e">
        <f t="shared" si="2"/>
        <v>#N/A</v>
      </c>
      <c r="D23" s="41"/>
      <c r="E23" s="41"/>
      <c r="F23" s="46"/>
      <c r="G23" s="50"/>
      <c r="H23" s="55"/>
      <c r="I23" s="39"/>
      <c r="J23" s="40"/>
      <c r="K23" s="38" t="str">
        <f t="shared" si="3"/>
        <v/>
      </c>
      <c r="L23" s="56" t="str">
        <f t="shared" si="4"/>
        <v/>
      </c>
      <c r="Q23" s="37">
        <v>0</v>
      </c>
    </row>
    <row r="24" spans="1:17" ht="15.75" thickBot="1" x14ac:dyDescent="0.3">
      <c r="A24" s="65">
        <f t="shared" si="5"/>
        <v>46295</v>
      </c>
      <c r="B24" s="9"/>
      <c r="C24" s="43" t="e">
        <f t="shared" ref="C24:C32" si="6">IF(B24="",NA(),AVERAGE(B13:B24))</f>
        <v>#N/A</v>
      </c>
      <c r="D24" s="44" t="str">
        <f>IF(I24="","",+I24-L24)</f>
        <v/>
      </c>
      <c r="E24" s="45" t="e">
        <f>IF(C24="","",ROUND(D24*C24,-2))</f>
        <v>#N/A</v>
      </c>
      <c r="F24" s="51" t="e">
        <f>IF(C24="","",IF(E24/F20&lt;0.9,ROUND(F20*0.9,-2),IF(E24/F20&gt;1.1,ROUND(F20*1.1,-2),E24)))</f>
        <v>#N/A</v>
      </c>
      <c r="G24" s="50"/>
      <c r="H24" s="55"/>
      <c r="I24" s="39"/>
      <c r="J24" s="40"/>
      <c r="K24" s="38" t="str">
        <f t="shared" si="3"/>
        <v/>
      </c>
      <c r="L24" s="56" t="str">
        <f t="shared" si="4"/>
        <v/>
      </c>
      <c r="Q24" s="37">
        <v>0</v>
      </c>
    </row>
    <row r="25" spans="1:17" x14ac:dyDescent="0.25">
      <c r="A25" s="65">
        <f t="shared" si="5"/>
        <v>46387</v>
      </c>
      <c r="B25" s="63"/>
      <c r="C25" s="10" t="e">
        <f t="shared" si="6"/>
        <v>#N/A</v>
      </c>
      <c r="D25" s="41"/>
      <c r="E25" s="41"/>
      <c r="F25" s="46"/>
      <c r="G25" s="50"/>
      <c r="H25" s="57"/>
      <c r="I25" s="39"/>
      <c r="J25" s="40"/>
      <c r="K25" s="38" t="str">
        <f t="shared" si="3"/>
        <v/>
      </c>
      <c r="L25" s="56" t="str">
        <f t="shared" si="4"/>
        <v/>
      </c>
      <c r="Q25" s="37">
        <v>0</v>
      </c>
    </row>
    <row r="26" spans="1:17" x14ac:dyDescent="0.25">
      <c r="A26" s="65">
        <f t="shared" si="5"/>
        <v>46477</v>
      </c>
      <c r="B26" s="63"/>
      <c r="C26" s="10" t="e">
        <f t="shared" si="6"/>
        <v>#N/A</v>
      </c>
      <c r="D26" s="10"/>
      <c r="E26" s="10"/>
      <c r="F26" s="46"/>
      <c r="G26" s="50"/>
      <c r="H26" s="54"/>
      <c r="I26" s="39"/>
      <c r="J26" s="40"/>
      <c r="K26" s="38" t="str">
        <f t="shared" si="3"/>
        <v/>
      </c>
      <c r="L26" s="56" t="str">
        <f t="shared" si="4"/>
        <v/>
      </c>
      <c r="Q26" s="37">
        <v>0</v>
      </c>
    </row>
    <row r="27" spans="1:17" ht="15.75" thickBot="1" x14ac:dyDescent="0.3">
      <c r="A27" s="65">
        <f t="shared" si="5"/>
        <v>46568</v>
      </c>
      <c r="B27" s="63"/>
      <c r="C27" s="10" t="e">
        <f t="shared" si="6"/>
        <v>#N/A</v>
      </c>
      <c r="D27" s="41"/>
      <c r="E27" s="41"/>
      <c r="F27" s="46"/>
      <c r="G27" s="50"/>
      <c r="H27" s="55"/>
      <c r="I27" s="39"/>
      <c r="J27" s="40"/>
      <c r="K27" s="38" t="str">
        <f t="shared" si="3"/>
        <v/>
      </c>
      <c r="L27" s="56" t="str">
        <f t="shared" si="4"/>
        <v/>
      </c>
      <c r="Q27" s="37">
        <v>0</v>
      </c>
    </row>
    <row r="28" spans="1:17" ht="15.75" thickBot="1" x14ac:dyDescent="0.3">
      <c r="A28" s="65">
        <f t="shared" si="5"/>
        <v>46660</v>
      </c>
      <c r="B28" s="63"/>
      <c r="C28" s="43" t="e">
        <f t="shared" si="6"/>
        <v>#N/A</v>
      </c>
      <c r="D28" s="44" t="str">
        <f>IF(I28="","",+I28-L28)</f>
        <v/>
      </c>
      <c r="E28" s="45" t="e">
        <f>IF(C28="","",ROUND(D28*C28,-2))</f>
        <v>#N/A</v>
      </c>
      <c r="F28" s="51" t="e">
        <f>IF(C28="","",IF(E28/F24&lt;0.9,ROUND(F24*0.9,-2),IF(E28/F24&gt;1.1,ROUND(F24*1.1,-2),E28)))</f>
        <v>#N/A</v>
      </c>
      <c r="G28" s="50"/>
      <c r="H28" s="55"/>
      <c r="I28" s="39"/>
      <c r="J28" s="40"/>
      <c r="K28" s="38" t="str">
        <f t="shared" si="3"/>
        <v/>
      </c>
      <c r="L28" s="56" t="str">
        <f t="shared" si="4"/>
        <v/>
      </c>
      <c r="Q28" s="37">
        <v>0</v>
      </c>
    </row>
    <row r="29" spans="1:17" x14ac:dyDescent="0.25">
      <c r="A29" s="65">
        <f t="shared" si="5"/>
        <v>46752</v>
      </c>
      <c r="B29" s="63"/>
      <c r="C29" s="10" t="e">
        <f t="shared" si="6"/>
        <v>#N/A</v>
      </c>
      <c r="D29" s="41"/>
      <c r="E29" s="41"/>
      <c r="F29" s="46"/>
      <c r="G29" s="50"/>
      <c r="H29" s="57"/>
      <c r="I29" s="39"/>
      <c r="J29" s="40"/>
      <c r="K29" s="38" t="str">
        <f t="shared" si="3"/>
        <v/>
      </c>
      <c r="L29" s="56" t="str">
        <f t="shared" si="4"/>
        <v/>
      </c>
      <c r="Q29" s="37">
        <v>0</v>
      </c>
    </row>
    <row r="30" spans="1:17" x14ac:dyDescent="0.25">
      <c r="A30" s="65">
        <f t="shared" si="5"/>
        <v>46843</v>
      </c>
      <c r="B30" s="63"/>
      <c r="C30" s="10" t="e">
        <f t="shared" si="6"/>
        <v>#N/A</v>
      </c>
      <c r="D30" s="10"/>
      <c r="E30" s="10"/>
      <c r="F30" s="46"/>
      <c r="G30" s="50"/>
      <c r="H30" s="54"/>
      <c r="I30" s="39"/>
      <c r="J30" s="40"/>
      <c r="K30" s="38" t="str">
        <f t="shared" si="3"/>
        <v/>
      </c>
      <c r="L30" s="56" t="str">
        <f t="shared" si="4"/>
        <v/>
      </c>
      <c r="Q30" s="37">
        <v>0</v>
      </c>
    </row>
    <row r="31" spans="1:17" ht="15.75" thickBot="1" x14ac:dyDescent="0.3">
      <c r="A31" s="65">
        <f t="shared" si="5"/>
        <v>46934</v>
      </c>
      <c r="B31" s="63"/>
      <c r="C31" s="10" t="e">
        <f t="shared" si="6"/>
        <v>#N/A</v>
      </c>
      <c r="D31" s="41"/>
      <c r="E31" s="41"/>
      <c r="F31" s="46"/>
      <c r="G31" s="50"/>
      <c r="H31" s="55"/>
      <c r="I31" s="39"/>
      <c r="J31" s="40"/>
      <c r="K31" s="38" t="str">
        <f t="shared" si="3"/>
        <v/>
      </c>
      <c r="L31" s="56" t="str">
        <f t="shared" si="4"/>
        <v/>
      </c>
      <c r="Q31" s="37">
        <v>0</v>
      </c>
    </row>
    <row r="32" spans="1:17" ht="15.75" thickBot="1" x14ac:dyDescent="0.3">
      <c r="A32" s="65">
        <f t="shared" ref="A32:A33" si="7">EOMONTH(A31,3)</f>
        <v>47026</v>
      </c>
      <c r="B32" s="63"/>
      <c r="C32" s="43" t="e">
        <f t="shared" si="6"/>
        <v>#N/A</v>
      </c>
      <c r="D32" s="44" t="str">
        <f>IF(I32="","",+I32-L32)</f>
        <v/>
      </c>
      <c r="E32" s="45" t="e">
        <f>IF(C32="","",ROUND(D32*C32,-2))</f>
        <v>#N/A</v>
      </c>
      <c r="F32" s="51" t="e">
        <f>IF(C32="","",IF(E32/F28&lt;0.9,ROUND(F28*0.9,-2),IF(E32/F28&gt;1.1,ROUND(F28*1.1,-2),E32)))</f>
        <v>#N/A</v>
      </c>
      <c r="G32" s="50"/>
      <c r="H32" s="55"/>
      <c r="I32" s="39"/>
      <c r="J32" s="40"/>
      <c r="K32" s="38" t="str">
        <f t="shared" si="3"/>
        <v/>
      </c>
      <c r="L32" s="56" t="str">
        <f t="shared" si="4"/>
        <v/>
      </c>
      <c r="Q32" s="37">
        <v>0</v>
      </c>
    </row>
    <row r="33" spans="1:17" ht="15.75" thickBot="1" x14ac:dyDescent="0.3">
      <c r="A33" s="66">
        <f t="shared" si="7"/>
        <v>47118</v>
      </c>
      <c r="B33" s="64"/>
      <c r="C33" s="47" t="str">
        <f t="shared" ref="C33" si="8">IF(B33="","",AVERAGE(B22:B33))</f>
        <v/>
      </c>
      <c r="D33" s="48"/>
      <c r="E33" s="48"/>
      <c r="F33" s="49"/>
      <c r="G33" s="50"/>
      <c r="H33" s="58"/>
      <c r="I33" s="59"/>
      <c r="J33" s="60"/>
      <c r="K33" s="61" t="str">
        <f t="shared" si="3"/>
        <v/>
      </c>
      <c r="L33" s="62" t="str">
        <f t="shared" si="4"/>
        <v/>
      </c>
      <c r="Q33" s="37">
        <v>0</v>
      </c>
    </row>
    <row r="34" spans="1:17" ht="6" customHeight="1" x14ac:dyDescent="0.25">
      <c r="J34" s="19"/>
    </row>
    <row r="35" spans="1:17" ht="5.25" customHeight="1" x14ac:dyDescent="0.25">
      <c r="A35" s="22"/>
      <c r="B35" s="23"/>
      <c r="C35" s="24"/>
      <c r="D35" s="24"/>
      <c r="E35" s="24"/>
      <c r="F35" s="24"/>
      <c r="G35" s="24"/>
      <c r="H35" s="25"/>
      <c r="I35" s="26"/>
      <c r="J35" s="27"/>
      <c r="K35" s="28"/>
      <c r="L35" s="14"/>
    </row>
    <row r="36" spans="1:17" x14ac:dyDescent="0.25">
      <c r="A36" s="29" t="s">
        <v>0</v>
      </c>
      <c r="J36" s="18"/>
      <c r="K36" s="21"/>
      <c r="L36" s="16"/>
    </row>
    <row r="37" spans="1:17" x14ac:dyDescent="0.25">
      <c r="A37" s="15" t="s">
        <v>14</v>
      </c>
      <c r="J37" s="18"/>
      <c r="K37" s="21"/>
      <c r="L37" s="16"/>
    </row>
    <row r="38" spans="1:17" x14ac:dyDescent="0.25">
      <c r="A38" s="15" t="s">
        <v>13</v>
      </c>
      <c r="J38" s="18"/>
      <c r="K38" s="21"/>
      <c r="L38" s="16"/>
    </row>
    <row r="39" spans="1:17" x14ac:dyDescent="0.25">
      <c r="A39" s="15" t="s">
        <v>19</v>
      </c>
      <c r="J39" s="18"/>
      <c r="K39" s="21"/>
      <c r="L39" s="16"/>
    </row>
    <row r="40" spans="1:17" x14ac:dyDescent="0.25">
      <c r="A40" s="69" t="s">
        <v>20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1"/>
    </row>
    <row r="41" spans="1:17" x14ac:dyDescent="0.25">
      <c r="A41" s="15" t="s">
        <v>15</v>
      </c>
      <c r="K41" s="21"/>
      <c r="L41" s="16"/>
    </row>
    <row r="42" spans="1:17" x14ac:dyDescent="0.25">
      <c r="A42" s="72" t="s">
        <v>21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4"/>
    </row>
    <row r="43" spans="1:17" x14ac:dyDescent="0.25">
      <c r="A43" s="22"/>
      <c r="B43" s="23"/>
      <c r="C43" s="24"/>
      <c r="D43" s="24"/>
      <c r="E43" s="24"/>
      <c r="F43" s="24"/>
      <c r="G43" s="24"/>
      <c r="H43" s="25"/>
      <c r="I43" s="26"/>
      <c r="J43" s="26"/>
      <c r="K43" s="28"/>
      <c r="L43" s="14"/>
    </row>
    <row r="44" spans="1:17" x14ac:dyDescent="0.25">
      <c r="A44" s="15"/>
      <c r="K44" s="21"/>
      <c r="L44" s="16"/>
    </row>
    <row r="45" spans="1:17" hidden="1" x14ac:dyDescent="0.25">
      <c r="A45" s="15" t="s">
        <v>1</v>
      </c>
      <c r="K45" s="21"/>
      <c r="L45" s="16"/>
    </row>
    <row r="46" spans="1:17" x14ac:dyDescent="0.25">
      <c r="A46" s="15"/>
      <c r="K46" s="21"/>
      <c r="L46" s="16"/>
    </row>
    <row r="47" spans="1:17" x14ac:dyDescent="0.25">
      <c r="A47" s="15"/>
      <c r="K47" s="21"/>
      <c r="L47" s="16"/>
    </row>
    <row r="48" spans="1:17" x14ac:dyDescent="0.25">
      <c r="A48" s="15"/>
      <c r="K48" s="21"/>
      <c r="L48" s="16"/>
    </row>
    <row r="49" spans="1:12" x14ac:dyDescent="0.25">
      <c r="A49" s="15"/>
      <c r="K49" s="21"/>
      <c r="L49" s="16"/>
    </row>
    <row r="50" spans="1:12" x14ac:dyDescent="0.25">
      <c r="A50" s="15"/>
      <c r="K50" s="21"/>
      <c r="L50" s="16"/>
    </row>
    <row r="51" spans="1:12" x14ac:dyDescent="0.25">
      <c r="A51" s="15"/>
      <c r="K51" s="21"/>
      <c r="L51" s="16"/>
    </row>
    <row r="52" spans="1:12" x14ac:dyDescent="0.25">
      <c r="A52" s="15"/>
      <c r="K52" s="21"/>
      <c r="L52" s="16"/>
    </row>
    <row r="53" spans="1:12" x14ac:dyDescent="0.25">
      <c r="A53" s="15"/>
      <c r="K53" s="21"/>
      <c r="L53" s="16"/>
    </row>
    <row r="54" spans="1:12" x14ac:dyDescent="0.25">
      <c r="A54" s="15"/>
      <c r="K54" s="21"/>
      <c r="L54" s="16"/>
    </row>
    <row r="55" spans="1:12" x14ac:dyDescent="0.25">
      <c r="A55" s="15"/>
      <c r="K55" s="21"/>
      <c r="L55" s="16"/>
    </row>
    <row r="56" spans="1:12" x14ac:dyDescent="0.25">
      <c r="A56" s="15"/>
      <c r="K56" s="21"/>
      <c r="L56" s="16"/>
    </row>
    <row r="57" spans="1:12" x14ac:dyDescent="0.25">
      <c r="A57" s="15"/>
      <c r="K57" s="21"/>
      <c r="L57" s="16"/>
    </row>
    <row r="58" spans="1:12" x14ac:dyDescent="0.25">
      <c r="A58" s="15"/>
      <c r="K58" s="21"/>
      <c r="L58" s="16"/>
    </row>
    <row r="59" spans="1:12" x14ac:dyDescent="0.25">
      <c r="A59" s="30"/>
      <c r="B59" s="12"/>
      <c r="C59" s="31"/>
      <c r="D59" s="31"/>
      <c r="E59" s="31"/>
      <c r="F59" s="31"/>
      <c r="G59" s="31"/>
      <c r="H59" s="32"/>
      <c r="I59" s="33"/>
      <c r="J59" s="33"/>
      <c r="K59" s="34"/>
      <c r="L59" s="17"/>
    </row>
  </sheetData>
  <sortState xmlns:xlrd2="http://schemas.microsoft.com/office/spreadsheetml/2017/richdata2" ref="A5:L18">
    <sortCondition ref="A5:A18"/>
  </sortState>
  <mergeCells count="4">
    <mergeCell ref="H3:L3"/>
    <mergeCell ref="C3:F3"/>
    <mergeCell ref="A40:L40"/>
    <mergeCell ref="A42:L42"/>
  </mergeCells>
  <conditionalFormatting sqref="E5:E33 C5:C33">
    <cfRule type="expression" dxfId="1" priority="5">
      <formula>ISNA(C5)</formula>
    </cfRule>
  </conditionalFormatting>
  <conditionalFormatting sqref="F5:F33">
    <cfRule type="expression" dxfId="0" priority="1">
      <formula>ISNA(F5)</formula>
    </cfRule>
  </conditionalFormatting>
  <hyperlinks>
    <hyperlink ref="A40" r:id="rId1" location="quarterlyreports" xr:uid="{64F5E817-5E28-4CF4-B82D-3E51A177839D}"/>
    <hyperlink ref="A42" r:id="rId2" xr:uid="{A4879C8F-89DE-41A4-8667-9FDC50F99331}"/>
  </hyperlinks>
  <pageMargins left="0.25" right="0.25" top="0.75" bottom="0.75" header="0.3" footer="0.3"/>
  <pageSetup scale="56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Balance and Return Data</vt:lpstr>
      <vt:lpstr>'Balance and Return Data'!Print_Area</vt:lpstr>
    </vt:vector>
  </TitlesOfParts>
  <Company>Spare Time,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Gilzean</dc:creator>
  <cp:lastModifiedBy>John Nykamp</cp:lastModifiedBy>
  <cp:lastPrinted>2025-07-17T21:16:01Z</cp:lastPrinted>
  <dcterms:created xsi:type="dcterms:W3CDTF">2014-02-08T19:06:09Z</dcterms:created>
  <dcterms:modified xsi:type="dcterms:W3CDTF">2026-03-02T22:34:22Z</dcterms:modified>
</cp:coreProperties>
</file>